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461" windowWidth="11100" windowHeight="6345" activeTab="0"/>
  </bookViews>
  <sheets>
    <sheet name="Auglcd07" sheetId="1" r:id="rId1"/>
  </sheets>
  <definedNames>
    <definedName name="MAX">'Auglcd07'!$B$5:$B$36</definedName>
    <definedName name="MIN">'Auglcd07'!$C$5:$C$36</definedName>
    <definedName name="_xlnm.Print_Area" localSheetId="0">'Auglcd07'!$A$1:$T$60</definedName>
    <definedName name="Print_Area_MI">'Auglcd07'!$A$1:$T$59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<sst xmlns="http://schemas.openxmlformats.org/spreadsheetml/2006/main" count="265" uniqueCount="94">
  <si>
    <t>MDAC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</si>
  <si>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</si>
  <si>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</si>
  <si>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</si>
  <si>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</si>
  <si>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</si>
  <si>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</si>
  <si>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</si>
  <si>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</si>
  <si>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</si>
  <si>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</si>
  <si>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</si>
  <si>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</si>
  <si>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</si>
  <si>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</si>
  <si>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</si>
  <si>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</si>
  <si>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</si>
  <si>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</si>
  <si>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</si>
  <si>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</si>
  <si>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</si>
  <si>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</si>
  <si>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</si>
  <si>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</si>
  <si>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</si>
  <si>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</si>
  <si>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</si>
  <si>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</si>
  <si>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</si>
  <si>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</si>
  <si>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</si>
  <si>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</si>
  <si>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</si>
  <si>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</si>
  <si>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</si>
  <si>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</si>
  <si>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</si>
  <si>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</si>
  <si>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</si>
  <si>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</si>
  <si>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</si>
  <si>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</si>
  <si>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</si>
  <si>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</si>
  <si>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</si>
  <si>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</si>
  <si>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</si>
  <si>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</si>
  <si>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</si>
  <si>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</si>
  <si>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</si>
  <si>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</si>
  <si>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</si>
  <si>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</si>
  <si>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</si>
  <si>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</si>
  <si>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</si>
  <si>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</si>
  <si>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</si>
  <si>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</si>
  <si>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</si>
  <si>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</si>
  <si>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</si>
  <si>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</si>
  <si>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</si>
  <si>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</si>
  <si>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</si>
  <si>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</si>
  <si>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</si>
  <si>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</si>
  <si>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 xml:space="preserve">  </t>
  </si>
  <si>
    <t>LOCAL CLIMATE DATA</t>
  </si>
  <si>
    <t>GREEN=ESTIMATED</t>
  </si>
  <si>
    <t>UNDERLINE=ALSO ON EARLIER DATES</t>
  </si>
  <si>
    <t xml:space="preserve"> ON</t>
  </si>
  <si>
    <t>AUG 2007</t>
  </si>
  <si>
    <t>WSW</t>
  </si>
  <si>
    <t>NE</t>
  </si>
  <si>
    <t>SSW</t>
  </si>
  <si>
    <t>NW</t>
  </si>
  <si>
    <t>NNW</t>
  </si>
  <si>
    <t>N</t>
  </si>
  <si>
    <t>T</t>
  </si>
  <si>
    <t>SSE</t>
  </si>
  <si>
    <t>SE</t>
  </si>
  <si>
    <t>W</t>
  </si>
  <si>
    <t>NNE</t>
  </si>
  <si>
    <t>WNW</t>
  </si>
  <si>
    <t>S</t>
  </si>
  <si>
    <t>SW</t>
  </si>
  <si>
    <t>ESE</t>
  </si>
  <si>
    <t>ENE</t>
  </si>
  <si>
    <t>HE MONTH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</si>
</sst>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57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0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4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2" borderId="0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10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7" fontId="11" fillId="2" borderId="1" xfId="0" applyNumberFormat="1" applyFont="1" applyFill="1" applyBorder="1" applyAlignment="1" quotePrefix="1">
      <alignment/>
    </xf>
    <xf numFmtId="17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3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center"/>
      <protection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2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.75" thickBot="1">
      <c r="A1" s="57" t="s">
        <v>0</v>
      </c>
      <c r="B1" s="58"/>
      <c r="C1" s="58"/>
      <c r="D1" s="58"/>
      <c r="E1" s="58"/>
      <c r="F1" s="58"/>
      <c r="G1" s="59"/>
      <c r="H1" s="59"/>
      <c r="I1" s="60" t="s">
        <v>72</v>
      </c>
      <c r="J1" s="59"/>
      <c r="K1" s="59"/>
      <c r="L1" s="59"/>
      <c r="M1" s="59"/>
      <c r="N1" s="61" t="s">
        <v>76</v>
      </c>
      <c r="O1" s="62"/>
      <c r="P1" s="63"/>
      <c r="Q1" s="63"/>
      <c r="R1" s="64"/>
      <c r="S1" s="58"/>
      <c r="T1" s="65"/>
    </row>
    <row r="2" spans="1:20" ht="18">
      <c r="A2" s="81" t="s">
        <v>1</v>
      </c>
      <c r="B2" s="66"/>
      <c r="C2" s="66"/>
      <c r="D2" s="66"/>
      <c r="E2" s="66"/>
      <c r="F2" s="66"/>
      <c r="G2" s="67"/>
      <c r="H2" s="67"/>
      <c r="I2" s="67" t="s">
        <v>2</v>
      </c>
      <c r="J2" s="67"/>
      <c r="K2" s="67"/>
      <c r="L2" s="67"/>
      <c r="M2" s="67"/>
      <c r="N2" s="67"/>
      <c r="O2" s="67"/>
      <c r="P2" s="67"/>
      <c r="Q2" s="67"/>
      <c r="R2" s="66"/>
      <c r="S2" s="66"/>
      <c r="T2" s="82"/>
    </row>
    <row r="3" spans="1:20" ht="18">
      <c r="A3" s="81" t="s">
        <v>3</v>
      </c>
      <c r="B3" s="66"/>
      <c r="C3" s="66"/>
      <c r="D3" s="66"/>
      <c r="E3" s="68"/>
      <c r="F3" s="66"/>
      <c r="G3" s="67"/>
      <c r="H3" s="67"/>
      <c r="I3" s="67" t="s">
        <v>4</v>
      </c>
      <c r="J3" s="67"/>
      <c r="K3" s="67"/>
      <c r="L3" s="67"/>
      <c r="M3" s="67"/>
      <c r="N3" s="67"/>
      <c r="O3" s="67"/>
      <c r="P3" s="67"/>
      <c r="Q3" s="67"/>
      <c r="R3" s="66"/>
      <c r="S3" s="66"/>
      <c r="T3" s="82"/>
    </row>
    <row r="4" spans="1:20" ht="18.75" thickBot="1">
      <c r="A4" s="83" t="s">
        <v>5</v>
      </c>
      <c r="B4" s="84"/>
      <c r="C4" s="84"/>
      <c r="D4" s="84"/>
      <c r="E4" s="84"/>
      <c r="F4" s="84"/>
      <c r="G4" s="85"/>
      <c r="H4" s="85"/>
      <c r="I4" s="85" t="s">
        <v>6</v>
      </c>
      <c r="J4" s="85"/>
      <c r="K4" s="85"/>
      <c r="L4" s="85"/>
      <c r="M4" s="85"/>
      <c r="N4" s="85"/>
      <c r="O4" s="85"/>
      <c r="P4" s="85"/>
      <c r="Q4" s="85"/>
      <c r="R4" s="84"/>
      <c r="S4" s="84"/>
      <c r="T4" s="86"/>
    </row>
    <row r="5" spans="1:20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6" t="s">
        <v>21</v>
      </c>
      <c r="P5" s="96"/>
      <c r="Q5" s="96"/>
      <c r="R5" s="96"/>
      <c r="S5" s="1" t="s">
        <v>22</v>
      </c>
      <c r="T5" s="1" t="s">
        <v>19</v>
      </c>
    </row>
    <row r="6" spans="1:20" ht="15">
      <c r="A6" s="5">
        <v>1</v>
      </c>
      <c r="B6" s="89">
        <v>90</v>
      </c>
      <c r="C6" s="89">
        <v>71</v>
      </c>
      <c r="D6" s="7">
        <f>IF(OR(B6&gt;0,C6&gt;0),AVERAGE(B6:C6),"  ")</f>
        <v>80.5</v>
      </c>
      <c r="E6" s="6">
        <v>5</v>
      </c>
      <c r="F6" s="19">
        <f>IF(AND(D6&lt;65,D6&lt;&gt;0),65-D6,0)</f>
        <v>0</v>
      </c>
      <c r="G6" s="19">
        <f>IF(AND(D6&gt;65,D6&lt;&gt;0),D6-65,0)</f>
        <v>15.5</v>
      </c>
      <c r="H6" s="37">
        <v>0</v>
      </c>
      <c r="I6" s="41">
        <v>0</v>
      </c>
      <c r="J6" s="8">
        <v>0</v>
      </c>
      <c r="K6" s="9">
        <v>4</v>
      </c>
      <c r="L6" s="10">
        <v>4</v>
      </c>
      <c r="M6" s="11" t="s">
        <v>77</v>
      </c>
      <c r="N6" s="20">
        <v>1</v>
      </c>
      <c r="O6" s="20" t="s">
        <v>41</v>
      </c>
      <c r="P6" s="20" t="s">
        <v>41</v>
      </c>
      <c r="Q6" s="20" t="s">
        <v>41</v>
      </c>
      <c r="R6" s="20" t="s">
        <v>41</v>
      </c>
      <c r="S6" s="12">
        <v>29.91</v>
      </c>
      <c r="T6" s="11" t="s">
        <v>78</v>
      </c>
    </row>
    <row r="7" spans="1:20" ht="15">
      <c r="A7" s="13">
        <v>2</v>
      </c>
      <c r="B7" s="40">
        <v>93</v>
      </c>
      <c r="C7" s="40">
        <v>74</v>
      </c>
      <c r="D7" s="7">
        <f aca="true" t="shared" si="0" ref="D7:D16">IF(OR(B7&gt;0,C7&gt;0),AVERAGE(B7:C7),"  ")</f>
        <v>83.5</v>
      </c>
      <c r="E7" s="11">
        <v>8</v>
      </c>
      <c r="F7" s="19">
        <f aca="true" t="shared" si="1" ref="F7:F36">IF(AND(D7&lt;65,D7&lt;&gt;0),65-D7,0)</f>
        <v>0</v>
      </c>
      <c r="G7" s="19">
        <f aca="true" t="shared" si="2" ref="G7:G36">IF(AND(D7&gt;65,D7&lt;&gt;0),D7-65,0)</f>
        <v>18.5</v>
      </c>
      <c r="H7" s="38">
        <v>0</v>
      </c>
      <c r="I7" s="41">
        <v>0</v>
      </c>
      <c r="J7" s="9">
        <v>0</v>
      </c>
      <c r="K7" s="9">
        <v>4.8</v>
      </c>
      <c r="L7" s="10">
        <v>5</v>
      </c>
      <c r="M7" s="11" t="s">
        <v>77</v>
      </c>
      <c r="N7" s="20">
        <v>0</v>
      </c>
      <c r="O7" s="20" t="s">
        <v>41</v>
      </c>
      <c r="P7" s="20" t="s">
        <v>41</v>
      </c>
      <c r="Q7" s="20" t="s">
        <v>41</v>
      </c>
      <c r="R7" s="20" t="s">
        <v>41</v>
      </c>
      <c r="S7" s="12">
        <v>29.96</v>
      </c>
      <c r="T7" s="11" t="s">
        <v>79</v>
      </c>
    </row>
    <row r="8" spans="1:20" ht="15.75">
      <c r="A8" s="13">
        <v>3</v>
      </c>
      <c r="B8" s="98">
        <v>93</v>
      </c>
      <c r="C8" s="40">
        <v>75</v>
      </c>
      <c r="D8" s="100">
        <f t="shared" si="0"/>
        <v>84</v>
      </c>
      <c r="E8" s="11">
        <v>9</v>
      </c>
      <c r="F8" s="19">
        <f t="shared" si="1"/>
        <v>0</v>
      </c>
      <c r="G8" s="19">
        <f t="shared" si="2"/>
        <v>19</v>
      </c>
      <c r="H8" s="12">
        <v>0.16</v>
      </c>
      <c r="I8" s="9">
        <v>0</v>
      </c>
      <c r="J8" s="9">
        <v>0</v>
      </c>
      <c r="K8" s="9">
        <v>5.8</v>
      </c>
      <c r="L8" s="10">
        <v>6</v>
      </c>
      <c r="M8" s="11" t="s">
        <v>80</v>
      </c>
      <c r="N8" s="20">
        <v>1</v>
      </c>
      <c r="O8" s="20">
        <v>3</v>
      </c>
      <c r="P8" s="20">
        <v>8</v>
      </c>
      <c r="Q8" s="20" t="s">
        <v>41</v>
      </c>
      <c r="R8" s="20"/>
      <c r="S8" s="12">
        <v>29.95</v>
      </c>
      <c r="T8" s="11" t="s">
        <v>77</v>
      </c>
    </row>
    <row r="9" spans="1:20" ht="15">
      <c r="A9" s="13">
        <v>4</v>
      </c>
      <c r="B9" s="11">
        <v>89</v>
      </c>
      <c r="C9" s="11">
        <v>69</v>
      </c>
      <c r="D9" s="7">
        <f t="shared" si="0"/>
        <v>79</v>
      </c>
      <c r="E9" s="11">
        <v>4</v>
      </c>
      <c r="F9" s="19">
        <f t="shared" si="1"/>
        <v>0</v>
      </c>
      <c r="G9" s="19">
        <f t="shared" si="2"/>
        <v>14</v>
      </c>
      <c r="H9" s="38">
        <v>0.22</v>
      </c>
      <c r="I9" s="41">
        <v>0</v>
      </c>
      <c r="J9" s="9">
        <v>0</v>
      </c>
      <c r="K9" s="9">
        <v>6.2</v>
      </c>
      <c r="L9" s="10">
        <v>6</v>
      </c>
      <c r="M9" s="11" t="s">
        <v>77</v>
      </c>
      <c r="N9" s="20">
        <v>0</v>
      </c>
      <c r="O9" s="20">
        <v>3</v>
      </c>
      <c r="P9" s="20">
        <v>8</v>
      </c>
      <c r="Q9" s="20" t="s">
        <v>41</v>
      </c>
      <c r="R9" s="20"/>
      <c r="S9" s="12">
        <v>29.92</v>
      </c>
      <c r="T9" s="11" t="s">
        <v>82</v>
      </c>
    </row>
    <row r="10" spans="1:20" ht="15">
      <c r="A10" s="13">
        <v>5</v>
      </c>
      <c r="B10" s="40">
        <v>89</v>
      </c>
      <c r="C10" s="40">
        <v>69</v>
      </c>
      <c r="D10" s="79">
        <f t="shared" si="0"/>
        <v>79</v>
      </c>
      <c r="E10" s="11">
        <v>4</v>
      </c>
      <c r="F10" s="19">
        <f t="shared" si="1"/>
        <v>0</v>
      </c>
      <c r="G10" s="19">
        <f t="shared" si="2"/>
        <v>14</v>
      </c>
      <c r="H10" s="12">
        <v>0</v>
      </c>
      <c r="I10" s="41">
        <v>0</v>
      </c>
      <c r="J10" s="9">
        <v>0</v>
      </c>
      <c r="K10" s="9">
        <v>8</v>
      </c>
      <c r="L10" s="44">
        <v>8</v>
      </c>
      <c r="M10" s="40" t="s">
        <v>81</v>
      </c>
      <c r="N10" s="20">
        <v>0</v>
      </c>
      <c r="O10" s="20" t="s">
        <v>41</v>
      </c>
      <c r="P10" s="20" t="s">
        <v>41</v>
      </c>
      <c r="Q10" s="20" t="s">
        <v>41</v>
      </c>
      <c r="R10" s="20"/>
      <c r="S10" s="12">
        <v>29.99</v>
      </c>
      <c r="T10" s="11" t="s">
        <v>82</v>
      </c>
    </row>
    <row r="11" spans="1:20" ht="15">
      <c r="A11" s="13">
        <v>6</v>
      </c>
      <c r="B11" s="40">
        <v>85</v>
      </c>
      <c r="C11" s="90">
        <v>73</v>
      </c>
      <c r="D11" s="79">
        <f t="shared" si="0"/>
        <v>79</v>
      </c>
      <c r="E11" s="11">
        <v>4</v>
      </c>
      <c r="F11" s="19">
        <f t="shared" si="1"/>
        <v>0</v>
      </c>
      <c r="G11" s="19">
        <f t="shared" si="2"/>
        <v>14</v>
      </c>
      <c r="H11" s="38" t="s">
        <v>83</v>
      </c>
      <c r="I11" s="41">
        <v>0</v>
      </c>
      <c r="J11" s="9">
        <v>0</v>
      </c>
      <c r="K11" s="9">
        <v>7</v>
      </c>
      <c r="L11" s="10">
        <v>7</v>
      </c>
      <c r="M11" s="11" t="s">
        <v>84</v>
      </c>
      <c r="N11" s="20">
        <v>3</v>
      </c>
      <c r="O11" s="20" t="s">
        <v>41</v>
      </c>
      <c r="P11" s="20" t="s">
        <v>41</v>
      </c>
      <c r="Q11" s="20" t="s">
        <v>41</v>
      </c>
      <c r="R11" s="20"/>
      <c r="S11" s="12">
        <v>29.83</v>
      </c>
      <c r="T11" s="11" t="s">
        <v>85</v>
      </c>
    </row>
    <row r="12" spans="1:20" ht="15">
      <c r="A12" s="13">
        <v>7</v>
      </c>
      <c r="B12" s="40">
        <v>88</v>
      </c>
      <c r="C12" s="11">
        <v>75</v>
      </c>
      <c r="D12" s="7">
        <f t="shared" si="0"/>
        <v>81.5</v>
      </c>
      <c r="E12" s="11">
        <v>7</v>
      </c>
      <c r="F12" s="19">
        <f t="shared" si="1"/>
        <v>0</v>
      </c>
      <c r="G12" s="19">
        <f t="shared" si="2"/>
        <v>16.5</v>
      </c>
      <c r="H12" s="12">
        <v>0</v>
      </c>
      <c r="I12" s="9">
        <v>0</v>
      </c>
      <c r="J12" s="9">
        <v>0</v>
      </c>
      <c r="K12" s="9">
        <v>4.1</v>
      </c>
      <c r="L12" s="10">
        <v>8</v>
      </c>
      <c r="M12" s="11" t="s">
        <v>77</v>
      </c>
      <c r="N12" s="20">
        <v>1</v>
      </c>
      <c r="O12" s="20">
        <v>8</v>
      </c>
      <c r="P12" s="20" t="s">
        <v>41</v>
      </c>
      <c r="Q12" s="20" t="s">
        <v>41</v>
      </c>
      <c r="R12" s="20"/>
      <c r="S12" s="12">
        <v>29.85</v>
      </c>
      <c r="T12" s="11" t="s">
        <v>84</v>
      </c>
    </row>
    <row r="13" spans="1:20" ht="15.75">
      <c r="A13" s="13">
        <v>8</v>
      </c>
      <c r="B13" s="11">
        <v>92</v>
      </c>
      <c r="C13" s="11">
        <v>73</v>
      </c>
      <c r="D13" s="7">
        <f t="shared" si="0"/>
        <v>82.5</v>
      </c>
      <c r="E13" s="11">
        <v>8</v>
      </c>
      <c r="F13" s="19">
        <f t="shared" si="1"/>
        <v>0</v>
      </c>
      <c r="G13" s="19">
        <f t="shared" si="2"/>
        <v>17.5</v>
      </c>
      <c r="H13" s="101">
        <v>2.52</v>
      </c>
      <c r="I13" s="9">
        <v>0</v>
      </c>
      <c r="J13" s="9">
        <v>0</v>
      </c>
      <c r="K13" s="9">
        <v>9.5</v>
      </c>
      <c r="L13" s="10">
        <v>16</v>
      </c>
      <c r="M13" s="11" t="s">
        <v>86</v>
      </c>
      <c r="N13" s="20">
        <v>4</v>
      </c>
      <c r="O13" s="20">
        <v>3</v>
      </c>
      <c r="P13" s="20" t="s">
        <v>41</v>
      </c>
      <c r="Q13" s="20"/>
      <c r="R13" s="20"/>
      <c r="S13" s="12">
        <v>29.71</v>
      </c>
      <c r="T13" s="11" t="s">
        <v>85</v>
      </c>
    </row>
    <row r="14" spans="1:20" ht="15">
      <c r="A14" s="13">
        <v>9</v>
      </c>
      <c r="B14" s="11">
        <v>86</v>
      </c>
      <c r="C14" s="40">
        <v>73</v>
      </c>
      <c r="D14" s="79">
        <f t="shared" si="0"/>
        <v>79.5</v>
      </c>
      <c r="E14" s="11">
        <v>5</v>
      </c>
      <c r="F14" s="19">
        <f t="shared" si="1"/>
        <v>0</v>
      </c>
      <c r="G14" s="19">
        <f t="shared" si="2"/>
        <v>14.5</v>
      </c>
      <c r="H14" s="12">
        <v>0</v>
      </c>
      <c r="I14" s="41">
        <v>0</v>
      </c>
      <c r="J14" s="9">
        <v>0</v>
      </c>
      <c r="K14" s="9">
        <v>10.2</v>
      </c>
      <c r="L14" s="44">
        <v>10</v>
      </c>
      <c r="M14" s="40" t="s">
        <v>82</v>
      </c>
      <c r="N14" s="20">
        <v>3</v>
      </c>
      <c r="O14" s="20" t="s">
        <v>41</v>
      </c>
      <c r="P14" s="20" t="s">
        <v>41</v>
      </c>
      <c r="Q14" s="20" t="s">
        <v>41</v>
      </c>
      <c r="R14" s="20"/>
      <c r="S14" s="12">
        <v>29.86</v>
      </c>
      <c r="T14" s="11" t="s">
        <v>82</v>
      </c>
    </row>
    <row r="15" spans="1:20" ht="15">
      <c r="A15" s="13">
        <v>10</v>
      </c>
      <c r="B15" s="40">
        <v>73</v>
      </c>
      <c r="C15" s="40">
        <v>56</v>
      </c>
      <c r="D15" s="7">
        <f t="shared" si="0"/>
        <v>64.5</v>
      </c>
      <c r="E15" s="39">
        <v>-10</v>
      </c>
      <c r="F15" s="19">
        <f t="shared" si="1"/>
        <v>0.5</v>
      </c>
      <c r="G15" s="19">
        <f t="shared" si="2"/>
        <v>0</v>
      </c>
      <c r="H15" s="12">
        <v>1.22</v>
      </c>
      <c r="I15" s="9">
        <v>0</v>
      </c>
      <c r="J15" s="9">
        <v>0</v>
      </c>
      <c r="K15" s="9">
        <v>4</v>
      </c>
      <c r="L15" s="10">
        <v>10</v>
      </c>
      <c r="M15" s="11" t="s">
        <v>78</v>
      </c>
      <c r="N15" s="20">
        <v>10</v>
      </c>
      <c r="O15" s="20">
        <v>1</v>
      </c>
      <c r="P15" s="20" t="s">
        <v>41</v>
      </c>
      <c r="Q15" s="20" t="s">
        <v>41</v>
      </c>
      <c r="R15" s="20"/>
      <c r="S15" s="12">
        <v>29.84</v>
      </c>
      <c r="T15" s="11" t="s">
        <v>78</v>
      </c>
    </row>
    <row r="16" spans="1:20" ht="15">
      <c r="A16" s="13">
        <v>11</v>
      </c>
      <c r="B16" s="11">
        <v>82</v>
      </c>
      <c r="C16" s="11">
        <v>56</v>
      </c>
      <c r="D16" s="7">
        <f t="shared" si="0"/>
        <v>69</v>
      </c>
      <c r="E16" s="11">
        <v>-6</v>
      </c>
      <c r="F16" s="19">
        <f t="shared" si="1"/>
        <v>0</v>
      </c>
      <c r="G16" s="19">
        <f t="shared" si="2"/>
        <v>4</v>
      </c>
      <c r="H16" s="93">
        <v>0</v>
      </c>
      <c r="I16" s="9">
        <v>0</v>
      </c>
      <c r="J16" s="9">
        <v>0</v>
      </c>
      <c r="K16" s="9">
        <v>3.4</v>
      </c>
      <c r="L16" s="10">
        <v>3</v>
      </c>
      <c r="M16" s="11" t="s">
        <v>82</v>
      </c>
      <c r="N16" s="20">
        <v>3</v>
      </c>
      <c r="O16" s="20" t="s">
        <v>41</v>
      </c>
      <c r="P16" s="20" t="s">
        <v>41</v>
      </c>
      <c r="Q16" s="20" t="s">
        <v>41</v>
      </c>
      <c r="R16" s="20" t="s">
        <v>41</v>
      </c>
      <c r="S16" s="12">
        <v>29.97</v>
      </c>
      <c r="T16" s="11" t="s">
        <v>78</v>
      </c>
    </row>
    <row r="17" spans="1:20" ht="15">
      <c r="A17" s="13">
        <v>12</v>
      </c>
      <c r="B17" s="11">
        <v>87</v>
      </c>
      <c r="C17" s="11">
        <v>67</v>
      </c>
      <c r="D17" s="7">
        <f aca="true" t="shared" si="3" ref="D17:D36">IF(OR(B17&gt;0,C17&gt;0),AVERAGE(B17:C17),"  ")</f>
        <v>77</v>
      </c>
      <c r="E17" s="11">
        <v>2</v>
      </c>
      <c r="F17" s="19">
        <f t="shared" si="1"/>
        <v>0</v>
      </c>
      <c r="G17" s="19">
        <f t="shared" si="2"/>
        <v>12</v>
      </c>
      <c r="H17" s="38">
        <v>0</v>
      </c>
      <c r="I17" s="41">
        <v>0</v>
      </c>
      <c r="J17" s="9">
        <v>0</v>
      </c>
      <c r="K17" s="9">
        <v>5.8</v>
      </c>
      <c r="L17" s="10">
        <v>6</v>
      </c>
      <c r="M17" s="11" t="s">
        <v>77</v>
      </c>
      <c r="N17" s="20">
        <v>1</v>
      </c>
      <c r="O17" s="20" t="s">
        <v>41</v>
      </c>
      <c r="P17" s="20" t="s">
        <v>41</v>
      </c>
      <c r="Q17" s="20" t="s">
        <v>41</v>
      </c>
      <c r="R17" s="20" t="s">
        <v>41</v>
      </c>
      <c r="S17" s="12">
        <v>29.99</v>
      </c>
      <c r="T17" s="11" t="s">
        <v>82</v>
      </c>
    </row>
    <row r="18" spans="1:20" ht="15">
      <c r="A18" s="13">
        <v>13</v>
      </c>
      <c r="B18" s="11">
        <v>86</v>
      </c>
      <c r="C18" s="11">
        <v>73</v>
      </c>
      <c r="D18" s="7">
        <f t="shared" si="3"/>
        <v>79.5</v>
      </c>
      <c r="E18" s="11">
        <v>6</v>
      </c>
      <c r="F18" s="19">
        <f t="shared" si="1"/>
        <v>0</v>
      </c>
      <c r="G18" s="19">
        <f t="shared" si="2"/>
        <v>14.5</v>
      </c>
      <c r="H18" s="38" t="s">
        <v>83</v>
      </c>
      <c r="I18" s="9">
        <v>0</v>
      </c>
      <c r="J18" s="9">
        <v>0</v>
      </c>
      <c r="K18" s="9">
        <v>5.9</v>
      </c>
      <c r="L18" s="10">
        <v>10</v>
      </c>
      <c r="M18" s="11" t="s">
        <v>81</v>
      </c>
      <c r="N18" s="20">
        <v>3</v>
      </c>
      <c r="O18" s="20" t="s">
        <v>41</v>
      </c>
      <c r="P18" s="20" t="s">
        <v>41</v>
      </c>
      <c r="Q18" s="20" t="s">
        <v>41</v>
      </c>
      <c r="R18" s="20"/>
      <c r="S18" s="12">
        <v>29.83</v>
      </c>
      <c r="T18" s="11" t="s">
        <v>78</v>
      </c>
    </row>
    <row r="19" spans="1:20" ht="15">
      <c r="A19" s="13">
        <v>14</v>
      </c>
      <c r="B19" s="40">
        <v>81</v>
      </c>
      <c r="C19" s="11">
        <v>65</v>
      </c>
      <c r="D19" s="7">
        <f t="shared" si="3"/>
        <v>73</v>
      </c>
      <c r="E19" s="11">
        <v>-1</v>
      </c>
      <c r="F19" s="19">
        <f t="shared" si="1"/>
        <v>0</v>
      </c>
      <c r="G19" s="19">
        <f t="shared" si="2"/>
        <v>8</v>
      </c>
      <c r="H19" s="38">
        <v>0</v>
      </c>
      <c r="I19" s="41">
        <v>0</v>
      </c>
      <c r="J19" s="9">
        <v>0</v>
      </c>
      <c r="K19" s="9">
        <v>4</v>
      </c>
      <c r="L19" s="44">
        <v>4</v>
      </c>
      <c r="M19" s="40" t="s">
        <v>87</v>
      </c>
      <c r="N19" s="20">
        <v>0</v>
      </c>
      <c r="O19" s="20" t="s">
        <v>41</v>
      </c>
      <c r="P19" s="20" t="s">
        <v>41</v>
      </c>
      <c r="Q19" s="20" t="s">
        <v>41</v>
      </c>
      <c r="R19" s="20"/>
      <c r="S19" s="12">
        <v>29.9</v>
      </c>
      <c r="T19" s="11" t="s">
        <v>87</v>
      </c>
    </row>
    <row r="20" spans="1:20" ht="15">
      <c r="A20" s="13">
        <v>15</v>
      </c>
      <c r="B20" s="40">
        <v>86</v>
      </c>
      <c r="C20" s="11">
        <v>66</v>
      </c>
      <c r="D20" s="7">
        <f t="shared" si="3"/>
        <v>76</v>
      </c>
      <c r="E20" s="11">
        <v>2</v>
      </c>
      <c r="F20" s="19">
        <f t="shared" si="1"/>
        <v>0</v>
      </c>
      <c r="G20" s="19">
        <f t="shared" si="2"/>
        <v>11</v>
      </c>
      <c r="H20" s="38">
        <v>0</v>
      </c>
      <c r="I20" s="41">
        <v>0</v>
      </c>
      <c r="J20" s="9">
        <v>0</v>
      </c>
      <c r="K20" s="9">
        <v>5.2</v>
      </c>
      <c r="L20" s="10">
        <v>5</v>
      </c>
      <c r="M20" s="11" t="s">
        <v>80</v>
      </c>
      <c r="N20" s="20">
        <v>0</v>
      </c>
      <c r="O20" s="20" t="s">
        <v>41</v>
      </c>
      <c r="P20" s="20" t="s">
        <v>41</v>
      </c>
      <c r="Q20" s="20" t="s">
        <v>41</v>
      </c>
      <c r="R20" s="20"/>
      <c r="S20" s="12">
        <v>29.89</v>
      </c>
      <c r="T20" s="11" t="s">
        <v>88</v>
      </c>
    </row>
    <row r="21" spans="1:20" ht="15">
      <c r="A21" s="13">
        <v>16</v>
      </c>
      <c r="B21" s="40">
        <v>85</v>
      </c>
      <c r="C21" s="11">
        <v>74</v>
      </c>
      <c r="D21" s="7">
        <f t="shared" si="3"/>
        <v>79.5</v>
      </c>
      <c r="E21" s="11">
        <v>2</v>
      </c>
      <c r="F21" s="19">
        <f t="shared" si="1"/>
        <v>0</v>
      </c>
      <c r="G21" s="19">
        <f t="shared" si="2"/>
        <v>14.5</v>
      </c>
      <c r="H21" s="38" t="s">
        <v>83</v>
      </c>
      <c r="I21" s="43">
        <v>0</v>
      </c>
      <c r="J21" s="9">
        <v>0</v>
      </c>
      <c r="K21" s="9">
        <v>4.2</v>
      </c>
      <c r="L21" s="10">
        <v>9</v>
      </c>
      <c r="M21" s="11" t="s">
        <v>86</v>
      </c>
      <c r="N21" s="20">
        <v>1</v>
      </c>
      <c r="O21" s="20">
        <v>8</v>
      </c>
      <c r="P21" s="20" t="s">
        <v>41</v>
      </c>
      <c r="Q21" s="20" t="s">
        <v>41</v>
      </c>
      <c r="R21" s="20"/>
      <c r="S21" s="12">
        <v>29.89</v>
      </c>
      <c r="T21" s="11" t="s">
        <v>87</v>
      </c>
    </row>
    <row r="22" spans="1:20" ht="15">
      <c r="A22" s="13">
        <v>17</v>
      </c>
      <c r="B22" s="11">
        <v>85</v>
      </c>
      <c r="C22" s="11">
        <v>68</v>
      </c>
      <c r="D22" s="7">
        <f t="shared" si="3"/>
        <v>76.5</v>
      </c>
      <c r="E22" s="11">
        <v>3</v>
      </c>
      <c r="F22" s="19">
        <f t="shared" si="1"/>
        <v>0</v>
      </c>
      <c r="G22" s="19">
        <f t="shared" si="2"/>
        <v>11.5</v>
      </c>
      <c r="H22" s="38">
        <v>0.34</v>
      </c>
      <c r="I22" s="9">
        <v>0</v>
      </c>
      <c r="J22" s="41">
        <v>0</v>
      </c>
      <c r="K22" s="9">
        <v>4.9</v>
      </c>
      <c r="L22" s="10">
        <v>10</v>
      </c>
      <c r="M22" s="11" t="s">
        <v>77</v>
      </c>
      <c r="N22" s="20">
        <v>2</v>
      </c>
      <c r="O22" s="20">
        <v>3</v>
      </c>
      <c r="P22" s="20" t="s">
        <v>41</v>
      </c>
      <c r="Q22" s="20" t="s">
        <v>41</v>
      </c>
      <c r="R22" s="20"/>
      <c r="S22" s="12">
        <v>29.82</v>
      </c>
      <c r="T22" s="11" t="s">
        <v>77</v>
      </c>
    </row>
    <row r="23" spans="1:20" ht="15">
      <c r="A23" s="13">
        <v>18</v>
      </c>
      <c r="B23" s="40">
        <v>74</v>
      </c>
      <c r="C23" s="11">
        <v>59</v>
      </c>
      <c r="D23" s="7">
        <f t="shared" si="3"/>
        <v>66.5</v>
      </c>
      <c r="E23" s="11">
        <v>-7</v>
      </c>
      <c r="F23" s="19">
        <f t="shared" si="1"/>
        <v>0</v>
      </c>
      <c r="G23" s="19">
        <f t="shared" si="2"/>
        <v>1.5</v>
      </c>
      <c r="H23" s="38">
        <v>0</v>
      </c>
      <c r="I23" s="9">
        <v>0</v>
      </c>
      <c r="J23" s="9">
        <v>0</v>
      </c>
      <c r="K23" s="9">
        <v>5.9</v>
      </c>
      <c r="L23" s="10">
        <v>14</v>
      </c>
      <c r="M23" s="11" t="s">
        <v>77</v>
      </c>
      <c r="N23" s="20">
        <v>1</v>
      </c>
      <c r="O23" s="20" t="s">
        <v>41</v>
      </c>
      <c r="P23" s="20" t="s">
        <v>41</v>
      </c>
      <c r="Q23" s="20" t="s">
        <v>41</v>
      </c>
      <c r="R23" s="20"/>
      <c r="S23" s="12">
        <v>30.07</v>
      </c>
      <c r="T23" s="11" t="s">
        <v>77</v>
      </c>
    </row>
    <row r="24" spans="1:20" ht="15">
      <c r="A24" s="13">
        <v>19</v>
      </c>
      <c r="B24" s="40">
        <v>71</v>
      </c>
      <c r="C24" s="11">
        <v>62</v>
      </c>
      <c r="D24" s="7">
        <f t="shared" si="3"/>
        <v>66.5</v>
      </c>
      <c r="E24" s="11">
        <v>-6</v>
      </c>
      <c r="F24" s="19">
        <f t="shared" si="1"/>
        <v>0</v>
      </c>
      <c r="G24" s="19">
        <f t="shared" si="2"/>
        <v>1.5</v>
      </c>
      <c r="H24" s="38">
        <v>0.1</v>
      </c>
      <c r="I24" s="43">
        <v>0</v>
      </c>
      <c r="J24" s="9">
        <v>0</v>
      </c>
      <c r="K24" s="9">
        <v>7.6</v>
      </c>
      <c r="L24" s="10">
        <v>8</v>
      </c>
      <c r="M24" s="11" t="s">
        <v>89</v>
      </c>
      <c r="N24" s="20">
        <v>7</v>
      </c>
      <c r="O24" s="20" t="s">
        <v>41</v>
      </c>
      <c r="P24" s="20" t="s">
        <v>41</v>
      </c>
      <c r="Q24" s="20" t="s">
        <v>41</v>
      </c>
      <c r="R24" s="20"/>
      <c r="S24" s="12">
        <v>30.14</v>
      </c>
      <c r="T24" s="11" t="s">
        <v>86</v>
      </c>
    </row>
    <row r="25" spans="1:20" ht="15">
      <c r="A25" s="13">
        <v>20</v>
      </c>
      <c r="B25" s="91">
        <v>68</v>
      </c>
      <c r="C25" s="11">
        <v>61</v>
      </c>
      <c r="D25" s="7">
        <f t="shared" si="3"/>
        <v>64.5</v>
      </c>
      <c r="E25" s="11">
        <v>-8</v>
      </c>
      <c r="F25" s="19">
        <f t="shared" si="1"/>
        <v>0.5</v>
      </c>
      <c r="G25" s="19">
        <f t="shared" si="2"/>
        <v>0</v>
      </c>
      <c r="H25" s="12" t="s">
        <v>83</v>
      </c>
      <c r="I25" s="9">
        <v>0</v>
      </c>
      <c r="J25" s="9">
        <v>0</v>
      </c>
      <c r="K25" s="9">
        <v>6.6</v>
      </c>
      <c r="L25" s="10">
        <v>7</v>
      </c>
      <c r="M25" s="11" t="s">
        <v>81</v>
      </c>
      <c r="N25" s="20">
        <v>9</v>
      </c>
      <c r="O25" s="20" t="s">
        <v>41</v>
      </c>
      <c r="P25" s="20" t="s">
        <v>41</v>
      </c>
      <c r="Q25" s="20" t="s">
        <v>41</v>
      </c>
      <c r="R25" s="20"/>
      <c r="S25" s="12">
        <v>30.11</v>
      </c>
      <c r="T25" s="11" t="s">
        <v>78</v>
      </c>
    </row>
    <row r="26" spans="1:20" ht="15">
      <c r="A26" s="13">
        <v>21</v>
      </c>
      <c r="B26" s="11">
        <v>66</v>
      </c>
      <c r="C26" s="11">
        <v>56</v>
      </c>
      <c r="D26" s="7">
        <f>IF(OR(B26&gt;0,C26&gt;0),AVERAGE(B26:C26),"  ")</f>
        <v>61</v>
      </c>
      <c r="E26" s="11">
        <v>-12</v>
      </c>
      <c r="F26" s="19">
        <f t="shared" si="1"/>
        <v>4</v>
      </c>
      <c r="G26" s="19">
        <f t="shared" si="2"/>
        <v>0</v>
      </c>
      <c r="H26" s="12">
        <v>0.99</v>
      </c>
      <c r="I26" s="9">
        <v>0</v>
      </c>
      <c r="J26" s="9">
        <v>0</v>
      </c>
      <c r="K26" s="9">
        <v>4.6</v>
      </c>
      <c r="L26" s="10">
        <v>8</v>
      </c>
      <c r="M26" s="11" t="s">
        <v>78</v>
      </c>
      <c r="N26" s="20">
        <v>10</v>
      </c>
      <c r="O26" s="20">
        <v>1</v>
      </c>
      <c r="P26" s="20" t="s">
        <v>41</v>
      </c>
      <c r="Q26" s="20" t="s">
        <v>41</v>
      </c>
      <c r="R26" s="20"/>
      <c r="S26" s="12">
        <v>30.17</v>
      </c>
      <c r="T26" s="11" t="s">
        <v>78</v>
      </c>
    </row>
    <row r="27" spans="1:20" ht="15.75">
      <c r="A27" s="13">
        <v>22</v>
      </c>
      <c r="B27" s="11">
        <v>65</v>
      </c>
      <c r="C27" s="102">
        <v>56</v>
      </c>
      <c r="D27" s="100">
        <f>IF(OR(B27&gt;0,C27&gt;0),AVERAGE(B27:C27),"  ")</f>
        <v>60.5</v>
      </c>
      <c r="E27" s="11">
        <v>-12</v>
      </c>
      <c r="F27" s="19">
        <f t="shared" si="1"/>
        <v>4.5</v>
      </c>
      <c r="G27" s="19">
        <f t="shared" si="2"/>
        <v>0</v>
      </c>
      <c r="H27" s="12">
        <v>0.01</v>
      </c>
      <c r="I27" s="9">
        <v>0</v>
      </c>
      <c r="J27" s="9">
        <v>0</v>
      </c>
      <c r="K27" s="9">
        <v>6.2</v>
      </c>
      <c r="L27" s="10">
        <v>6</v>
      </c>
      <c r="M27" s="11" t="s">
        <v>78</v>
      </c>
      <c r="N27" s="20">
        <v>10</v>
      </c>
      <c r="O27" s="20">
        <v>1</v>
      </c>
      <c r="P27" s="20">
        <v>8</v>
      </c>
      <c r="Q27" s="20" t="s">
        <v>41</v>
      </c>
      <c r="R27" s="21"/>
      <c r="S27" s="12">
        <v>30.16</v>
      </c>
      <c r="T27" s="11" t="s">
        <v>78</v>
      </c>
    </row>
    <row r="28" spans="1:20" ht="15">
      <c r="A28" s="13">
        <v>23</v>
      </c>
      <c r="B28" s="11">
        <v>74</v>
      </c>
      <c r="C28" s="11">
        <v>62</v>
      </c>
      <c r="D28" s="7">
        <f>IF(OR(B28&gt;0,C28&gt;0),AVERAGE(B28:C28),"  ")</f>
        <v>68</v>
      </c>
      <c r="E28" s="11">
        <v>-5</v>
      </c>
      <c r="F28" s="19">
        <f t="shared" si="1"/>
        <v>0</v>
      </c>
      <c r="G28" s="19">
        <f t="shared" si="2"/>
        <v>3</v>
      </c>
      <c r="H28" s="92" t="s">
        <v>83</v>
      </c>
      <c r="I28" s="9">
        <v>0</v>
      </c>
      <c r="J28" s="9">
        <v>0</v>
      </c>
      <c r="K28" s="9">
        <v>4.3</v>
      </c>
      <c r="L28" s="10">
        <v>7</v>
      </c>
      <c r="M28" s="11" t="s">
        <v>90</v>
      </c>
      <c r="N28" s="20">
        <v>8</v>
      </c>
      <c r="O28" s="20">
        <v>1</v>
      </c>
      <c r="P28" s="20">
        <v>8</v>
      </c>
      <c r="Q28" s="20" t="s">
        <v>41</v>
      </c>
      <c r="R28" s="21"/>
      <c r="S28" s="12">
        <v>30.14</v>
      </c>
      <c r="T28" s="11" t="s">
        <v>80</v>
      </c>
    </row>
    <row r="29" spans="1:20" ht="15">
      <c r="A29" s="13">
        <v>24</v>
      </c>
      <c r="B29" s="11">
        <v>84</v>
      </c>
      <c r="C29" s="11">
        <v>66</v>
      </c>
      <c r="D29" s="7">
        <f>IF(OR(B29&gt;0,C29&gt;0),AVERAGE(B29:C29),"  ")</f>
        <v>75</v>
      </c>
      <c r="E29" s="11">
        <v>3</v>
      </c>
      <c r="F29" s="19">
        <f t="shared" si="1"/>
        <v>0</v>
      </c>
      <c r="G29" s="19">
        <f t="shared" si="2"/>
        <v>10</v>
      </c>
      <c r="H29" s="12">
        <v>0</v>
      </c>
      <c r="I29" s="9">
        <v>0</v>
      </c>
      <c r="J29" s="9">
        <v>0</v>
      </c>
      <c r="K29" s="9">
        <v>4.4</v>
      </c>
      <c r="L29" s="10">
        <v>11</v>
      </c>
      <c r="M29" s="11" t="s">
        <v>77</v>
      </c>
      <c r="N29" s="20">
        <v>4</v>
      </c>
      <c r="O29" s="20">
        <v>1</v>
      </c>
      <c r="P29" s="20">
        <v>8</v>
      </c>
      <c r="Q29" s="20" t="s">
        <v>41</v>
      </c>
      <c r="R29" s="20"/>
      <c r="S29" s="12">
        <v>29.99</v>
      </c>
      <c r="T29" s="11" t="s">
        <v>85</v>
      </c>
    </row>
    <row r="30" spans="1:20" ht="15">
      <c r="A30" s="13">
        <v>25</v>
      </c>
      <c r="B30" s="11">
        <v>90</v>
      </c>
      <c r="C30" s="40">
        <v>73</v>
      </c>
      <c r="D30" s="79">
        <f t="shared" si="3"/>
        <v>81.5</v>
      </c>
      <c r="E30" s="11">
        <v>10</v>
      </c>
      <c r="F30" s="19">
        <f t="shared" si="1"/>
        <v>0</v>
      </c>
      <c r="G30" s="19">
        <f t="shared" si="2"/>
        <v>16.5</v>
      </c>
      <c r="H30" s="42">
        <v>0</v>
      </c>
      <c r="I30" s="9">
        <v>0</v>
      </c>
      <c r="J30" s="9">
        <v>0</v>
      </c>
      <c r="K30" s="9">
        <v>7.1</v>
      </c>
      <c r="L30" s="10">
        <v>12</v>
      </c>
      <c r="M30" s="11" t="s">
        <v>85</v>
      </c>
      <c r="N30" s="20">
        <v>3</v>
      </c>
      <c r="O30" s="20">
        <v>8</v>
      </c>
      <c r="P30" s="20" t="s">
        <v>41</v>
      </c>
      <c r="Q30" s="20" t="s">
        <v>41</v>
      </c>
      <c r="R30" s="20"/>
      <c r="S30" s="12">
        <v>29.85</v>
      </c>
      <c r="T30" s="11" t="s">
        <v>77</v>
      </c>
    </row>
    <row r="31" spans="1:20" ht="15">
      <c r="A31" s="13">
        <v>26</v>
      </c>
      <c r="B31" s="11">
        <v>82</v>
      </c>
      <c r="C31" s="11">
        <v>74</v>
      </c>
      <c r="D31" s="7">
        <f t="shared" si="3"/>
        <v>78</v>
      </c>
      <c r="E31" s="11">
        <v>6</v>
      </c>
      <c r="F31" s="19">
        <f t="shared" si="1"/>
        <v>0</v>
      </c>
      <c r="G31" s="19">
        <f t="shared" si="2"/>
        <v>13</v>
      </c>
      <c r="H31" s="42">
        <v>0</v>
      </c>
      <c r="I31" s="9">
        <v>0</v>
      </c>
      <c r="J31" s="9">
        <v>0</v>
      </c>
      <c r="K31" s="9">
        <v>4.4</v>
      </c>
      <c r="L31" s="10">
        <v>8</v>
      </c>
      <c r="M31" s="11" t="s">
        <v>77</v>
      </c>
      <c r="N31" s="20">
        <v>0</v>
      </c>
      <c r="O31" s="20" t="s">
        <v>41</v>
      </c>
      <c r="P31" s="20" t="s">
        <v>41</v>
      </c>
      <c r="Q31" s="20" t="s">
        <v>41</v>
      </c>
      <c r="R31" s="20"/>
      <c r="S31" s="12">
        <v>29.9</v>
      </c>
      <c r="T31" s="11" t="s">
        <v>80</v>
      </c>
    </row>
    <row r="32" spans="1:20" ht="15">
      <c r="A32" s="13">
        <v>27</v>
      </c>
      <c r="B32" s="40">
        <v>84</v>
      </c>
      <c r="C32" s="40">
        <v>67</v>
      </c>
      <c r="D32" s="7">
        <f t="shared" si="3"/>
        <v>75.5</v>
      </c>
      <c r="E32" s="11">
        <v>4</v>
      </c>
      <c r="F32" s="19">
        <f t="shared" si="1"/>
        <v>0</v>
      </c>
      <c r="G32" s="19">
        <f t="shared" si="2"/>
        <v>10.5</v>
      </c>
      <c r="H32" s="38">
        <v>0</v>
      </c>
      <c r="I32" s="41">
        <v>0</v>
      </c>
      <c r="J32" s="9">
        <v>0</v>
      </c>
      <c r="K32" s="9">
        <v>3.7</v>
      </c>
      <c r="L32" s="10">
        <v>12</v>
      </c>
      <c r="M32" s="11" t="s">
        <v>77</v>
      </c>
      <c r="N32" s="20">
        <v>3</v>
      </c>
      <c r="O32" s="20" t="s">
        <v>41</v>
      </c>
      <c r="P32" s="20" t="s">
        <v>41</v>
      </c>
      <c r="Q32" s="20" t="s">
        <v>41</v>
      </c>
      <c r="R32" s="20" t="s">
        <v>41</v>
      </c>
      <c r="S32" s="12">
        <v>29.9</v>
      </c>
      <c r="T32" s="11" t="s">
        <v>80</v>
      </c>
    </row>
    <row r="33" spans="1:20" ht="15">
      <c r="A33" s="13">
        <v>28</v>
      </c>
      <c r="B33" s="11">
        <v>86</v>
      </c>
      <c r="C33" s="11">
        <v>66</v>
      </c>
      <c r="D33" s="7">
        <f t="shared" si="3"/>
        <v>76</v>
      </c>
      <c r="E33" s="11">
        <v>4</v>
      </c>
      <c r="F33" s="19">
        <f t="shared" si="1"/>
        <v>0</v>
      </c>
      <c r="G33" s="19">
        <f t="shared" si="2"/>
        <v>11</v>
      </c>
      <c r="H33" s="38">
        <v>0</v>
      </c>
      <c r="I33" s="41">
        <v>0</v>
      </c>
      <c r="J33" s="9">
        <v>0</v>
      </c>
      <c r="K33" s="9">
        <v>5.5</v>
      </c>
      <c r="L33" s="10">
        <v>12</v>
      </c>
      <c r="M33" s="11" t="s">
        <v>91</v>
      </c>
      <c r="N33" s="20">
        <v>3</v>
      </c>
      <c r="O33" s="20" t="s">
        <v>41</v>
      </c>
      <c r="P33" s="20" t="s">
        <v>41</v>
      </c>
      <c r="Q33" s="20" t="s">
        <v>41</v>
      </c>
      <c r="R33" s="20"/>
      <c r="S33" s="12">
        <v>30.14</v>
      </c>
      <c r="T33" s="11" t="s">
        <v>84</v>
      </c>
    </row>
    <row r="34" spans="1:20" ht="15">
      <c r="A34" s="13">
        <v>29</v>
      </c>
      <c r="B34" s="11">
        <v>85</v>
      </c>
      <c r="C34" s="11">
        <v>64</v>
      </c>
      <c r="D34" s="7">
        <f t="shared" si="3"/>
        <v>74.5</v>
      </c>
      <c r="E34" s="11">
        <v>4</v>
      </c>
      <c r="F34" s="19">
        <f t="shared" si="1"/>
        <v>0</v>
      </c>
      <c r="G34" s="19">
        <f t="shared" si="2"/>
        <v>9.5</v>
      </c>
      <c r="H34" s="38">
        <v>0</v>
      </c>
      <c r="I34" s="9">
        <v>0</v>
      </c>
      <c r="J34" s="9">
        <v>0</v>
      </c>
      <c r="K34" s="9">
        <v>7.7</v>
      </c>
      <c r="L34" s="10">
        <v>13</v>
      </c>
      <c r="M34" s="11" t="s">
        <v>92</v>
      </c>
      <c r="N34" s="20">
        <v>0</v>
      </c>
      <c r="O34" s="20" t="s">
        <v>41</v>
      </c>
      <c r="P34" s="20" t="s">
        <v>41</v>
      </c>
      <c r="Q34" s="20"/>
      <c r="R34" s="20"/>
      <c r="S34" s="12">
        <v>30.09</v>
      </c>
      <c r="T34" s="11" t="s">
        <v>85</v>
      </c>
    </row>
    <row r="35" spans="1:20" ht="15.75">
      <c r="A35" s="13">
        <v>30</v>
      </c>
      <c r="B35" s="11">
        <v>86</v>
      </c>
      <c r="C35" s="11">
        <v>68</v>
      </c>
      <c r="D35" s="7">
        <f t="shared" si="3"/>
        <v>77</v>
      </c>
      <c r="E35" s="11">
        <v>6</v>
      </c>
      <c r="F35" s="19">
        <f t="shared" si="1"/>
        <v>0</v>
      </c>
      <c r="G35" s="19">
        <f t="shared" si="2"/>
        <v>12</v>
      </c>
      <c r="H35" s="12">
        <v>0</v>
      </c>
      <c r="I35" s="9">
        <v>0</v>
      </c>
      <c r="J35" s="9">
        <v>0</v>
      </c>
      <c r="K35" s="9">
        <v>3.9</v>
      </c>
      <c r="L35" s="97">
        <v>19</v>
      </c>
      <c r="M35" s="98" t="s">
        <v>77</v>
      </c>
      <c r="N35" s="20">
        <v>1</v>
      </c>
      <c r="O35" s="20" t="s">
        <v>41</v>
      </c>
      <c r="P35" s="20" t="s">
        <v>41</v>
      </c>
      <c r="Q35" s="20" t="s">
        <v>41</v>
      </c>
      <c r="R35" s="20"/>
      <c r="S35" s="12">
        <v>29.96</v>
      </c>
      <c r="T35" s="11" t="s">
        <v>92</v>
      </c>
    </row>
    <row r="36" spans="1:20" ht="15.75" thickBot="1">
      <c r="A36" s="14">
        <v>31</v>
      </c>
      <c r="B36" s="15">
        <v>80</v>
      </c>
      <c r="C36" s="15">
        <v>70</v>
      </c>
      <c r="D36" s="7">
        <f t="shared" si="3"/>
        <v>75</v>
      </c>
      <c r="E36" s="15">
        <v>4</v>
      </c>
      <c r="F36" s="19">
        <f t="shared" si="1"/>
        <v>0</v>
      </c>
      <c r="G36" s="19">
        <f t="shared" si="2"/>
        <v>10</v>
      </c>
      <c r="H36" s="16">
        <v>0</v>
      </c>
      <c r="I36" s="9">
        <v>0</v>
      </c>
      <c r="J36" s="9">
        <v>0</v>
      </c>
      <c r="K36" s="17">
        <v>5.9</v>
      </c>
      <c r="L36" s="18">
        <v>11</v>
      </c>
      <c r="M36" s="18" t="s">
        <v>81</v>
      </c>
      <c r="N36" s="22">
        <v>4</v>
      </c>
      <c r="O36" s="22" t="s">
        <v>41</v>
      </c>
      <c r="P36" s="22" t="s">
        <v>41</v>
      </c>
      <c r="Q36" s="22"/>
      <c r="R36" s="22"/>
      <c r="S36" s="16">
        <v>29.93</v>
      </c>
      <c r="T36" s="15" t="s">
        <v>80</v>
      </c>
    </row>
    <row r="37" spans="1:20" s="2" customFormat="1" ht="16.5" thickBot="1">
      <c r="A37" s="1" t="s">
        <v>61</v>
      </c>
      <c r="B37" s="24">
        <f>SUM(B6:B36)</f>
        <v>2565</v>
      </c>
      <c r="C37" s="24">
        <f>SUM(C6:C36)</f>
        <v>2081</v>
      </c>
      <c r="D37" s="26" t="s">
        <v>62</v>
      </c>
      <c r="E37" s="26" t="s">
        <v>62</v>
      </c>
      <c r="F37" s="27">
        <f>SUM(F6:F36)</f>
        <v>9.5</v>
      </c>
      <c r="G37" s="28">
        <f>SUM(G6:G36)</f>
        <v>317.5</v>
      </c>
      <c r="H37" s="29">
        <f>SUM(H6:H36)</f>
        <v>5.56</v>
      </c>
      <c r="I37" s="30">
        <f>SUM(I6:I36)</f>
        <v>0</v>
      </c>
      <c r="J37" s="26" t="s">
        <v>62</v>
      </c>
      <c r="K37" s="30">
        <f>SUM(K6:K36)</f>
        <v>174.8</v>
      </c>
      <c r="L37" s="33" t="s">
        <v>18</v>
      </c>
      <c r="M37" s="34" t="s">
        <v>19</v>
      </c>
      <c r="N37" s="35">
        <f>(SUM(N6:N36))</f>
        <v>96</v>
      </c>
      <c r="O37" s="35"/>
      <c r="P37" s="35"/>
      <c r="Q37" s="35"/>
      <c r="R37" s="26" t="s">
        <v>62</v>
      </c>
      <c r="S37" s="29">
        <f>SUM(S6:S36)</f>
        <v>928.6599999999999</v>
      </c>
      <c r="T37" s="26" t="s">
        <v>62</v>
      </c>
    </row>
    <row r="38" spans="1:20" s="2" customFormat="1" ht="16.5" thickBot="1">
      <c r="A38" s="25" t="s">
        <v>10</v>
      </c>
      <c r="B38" s="14">
        <f>AVERAGE(B6:B36)</f>
        <v>82.74193548387096</v>
      </c>
      <c r="C38" s="14">
        <f>AVERAGE(C6:C36)</f>
        <v>67.12903225806451</v>
      </c>
      <c r="D38" s="23" t="s">
        <v>62</v>
      </c>
      <c r="E38" s="23" t="s">
        <v>62</v>
      </c>
      <c r="F38" s="23" t="s">
        <v>62</v>
      </c>
      <c r="G38" s="23" t="s">
        <v>62</v>
      </c>
      <c r="H38" s="23" t="s">
        <v>62</v>
      </c>
      <c r="I38" s="23" t="s">
        <v>62</v>
      </c>
      <c r="J38" s="23" t="s">
        <v>62</v>
      </c>
      <c r="K38" s="31">
        <f>AVERAGE(K6:K36)</f>
        <v>5.638709677419355</v>
      </c>
      <c r="L38" s="32">
        <f>MAX(L6:L36)</f>
        <v>19</v>
      </c>
      <c r="M38" s="18" t="s">
        <v>77</v>
      </c>
      <c r="N38" s="17">
        <f>AVERAGE(N6:N36)</f>
        <v>3.096774193548387</v>
      </c>
      <c r="O38" s="17"/>
      <c r="P38" s="17"/>
      <c r="Q38" s="17"/>
      <c r="R38" s="23" t="s">
        <v>62</v>
      </c>
      <c r="S38" s="36">
        <f>AVERAGE(S6:S36)</f>
        <v>29.956774193548384</v>
      </c>
      <c r="T38" s="16" t="s">
        <v>89</v>
      </c>
    </row>
    <row r="39" spans="1:20" s="2" customFormat="1" ht="15">
      <c r="A39" s="67" t="s">
        <v>23</v>
      </c>
      <c r="B39" s="69"/>
      <c r="C39" s="69" t="s">
        <v>93</v>
      </c>
      <c r="D39" s="103"/>
      <c r="E39" s="69" t="s">
        <v>41</v>
      </c>
      <c r="F39" s="69"/>
      <c r="G39" s="46">
        <f>AVERAGE(B38,C38)</f>
        <v>74.93548387096774</v>
      </c>
      <c r="H39" s="53"/>
      <c r="I39" s="53" t="s">
        <v>24</v>
      </c>
      <c r="J39" s="53"/>
      <c r="K39" s="48">
        <f>H37</f>
        <v>5.56</v>
      </c>
      <c r="L39" s="53"/>
      <c r="M39" s="51" t="s">
        <v>63</v>
      </c>
      <c r="N39" s="49">
        <v>36.43</v>
      </c>
      <c r="O39" s="49"/>
      <c r="P39" s="49"/>
      <c r="Q39" s="49"/>
      <c r="R39" s="52"/>
      <c r="S39" s="53"/>
      <c r="T39" s="53"/>
    </row>
    <row r="40" spans="1:20" s="2" customFormat="1" ht="15">
      <c r="A40" s="67" t="s">
        <v>67</v>
      </c>
      <c r="B40" s="69"/>
      <c r="C40" s="69"/>
      <c r="D40" s="69"/>
      <c r="E40" s="69"/>
      <c r="F40" s="69"/>
      <c r="G40" s="45">
        <v>-1.6</v>
      </c>
      <c r="H40" s="53"/>
      <c r="I40" s="53" t="s">
        <v>26</v>
      </c>
      <c r="J40" s="53"/>
      <c r="K40" s="50">
        <v>1.89</v>
      </c>
      <c r="L40" s="53" t="s">
        <v>41</v>
      </c>
      <c r="M40" s="51">
        <v>1.51</v>
      </c>
      <c r="N40" s="53" t="s">
        <v>65</v>
      </c>
      <c r="O40" s="53" t="s">
        <v>41</v>
      </c>
      <c r="P40" s="53"/>
      <c r="Q40" s="53"/>
      <c r="R40" s="52"/>
      <c r="S40" s="53" t="s">
        <v>41</v>
      </c>
      <c r="T40" s="53"/>
    </row>
    <row r="41" spans="1:20" s="2" customFormat="1" ht="15">
      <c r="A41" s="67" t="s">
        <v>27</v>
      </c>
      <c r="B41" s="69"/>
      <c r="C41" s="69">
        <f>MAX(B6:B36)</f>
        <v>93</v>
      </c>
      <c r="D41" s="69" t="s">
        <v>28</v>
      </c>
      <c r="E41" s="99">
        <v>3</v>
      </c>
      <c r="F41" s="69" t="s">
        <v>41</v>
      </c>
      <c r="G41" s="78" t="s">
        <v>41</v>
      </c>
      <c r="H41" s="53"/>
      <c r="I41" s="53" t="s">
        <v>29</v>
      </c>
      <c r="J41" s="53"/>
      <c r="K41" s="53"/>
      <c r="L41" s="49">
        <v>2.52</v>
      </c>
      <c r="M41" s="51" t="s">
        <v>28</v>
      </c>
      <c r="N41" s="52">
        <v>8</v>
      </c>
      <c r="O41" s="52" t="s">
        <v>41</v>
      </c>
      <c r="P41" s="52"/>
      <c r="Q41" s="52"/>
      <c r="R41" s="52"/>
      <c r="S41" s="53"/>
      <c r="T41" s="53"/>
    </row>
    <row r="42" spans="1:20" s="2" customFormat="1" ht="15">
      <c r="A42" s="67" t="s">
        <v>30</v>
      </c>
      <c r="B42" s="69"/>
      <c r="C42" s="69">
        <f>MIN(C6:C36)</f>
        <v>56</v>
      </c>
      <c r="D42" s="69" t="s">
        <v>75</v>
      </c>
      <c r="E42" s="99">
        <v>22</v>
      </c>
      <c r="F42" s="69"/>
      <c r="G42" s="78" t="s">
        <v>41</v>
      </c>
      <c r="H42" s="53"/>
      <c r="I42" s="53" t="s">
        <v>31</v>
      </c>
      <c r="J42" s="53"/>
      <c r="K42" s="54">
        <f>ROUND(SUM(I6:I36),1)</f>
        <v>0</v>
      </c>
      <c r="L42" s="53"/>
      <c r="M42" s="51" t="s">
        <v>64</v>
      </c>
      <c r="N42" s="53">
        <v>0</v>
      </c>
      <c r="O42" s="53" t="s">
        <v>41</v>
      </c>
      <c r="P42" s="53"/>
      <c r="Q42" s="53"/>
      <c r="R42" s="55"/>
      <c r="S42" s="53"/>
      <c r="T42" s="53"/>
    </row>
    <row r="43" spans="1:20" s="2" customFormat="1" ht="15">
      <c r="A43" s="67" t="s">
        <v>41</v>
      </c>
      <c r="B43" s="69"/>
      <c r="C43" s="69"/>
      <c r="D43" s="69" t="s">
        <v>41</v>
      </c>
      <c r="E43" s="69"/>
      <c r="F43" s="69"/>
      <c r="G43" s="69"/>
      <c r="H43" s="53"/>
      <c r="I43" s="53" t="s">
        <v>29</v>
      </c>
      <c r="J43" s="53"/>
      <c r="K43" s="53"/>
      <c r="L43" s="55">
        <v>0</v>
      </c>
      <c r="M43" s="51" t="s">
        <v>28</v>
      </c>
      <c r="N43" s="52">
        <v>0</v>
      </c>
      <c r="O43" s="52"/>
      <c r="P43" s="52"/>
      <c r="Q43" s="52"/>
      <c r="R43" s="52"/>
      <c r="S43" s="53"/>
      <c r="T43" s="53"/>
    </row>
    <row r="44" spans="1:20" s="2" customFormat="1" ht="15">
      <c r="A44" s="67" t="s">
        <v>32</v>
      </c>
      <c r="B44" s="69"/>
      <c r="C44" s="70"/>
      <c r="D44" s="69"/>
      <c r="E44" s="69"/>
      <c r="F44" s="69"/>
      <c r="G44" s="46">
        <f>F37</f>
        <v>9.5</v>
      </c>
      <c r="H44" s="53"/>
      <c r="I44" s="53" t="s">
        <v>33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s="2" customFormat="1" ht="15">
      <c r="A45" s="67" t="s">
        <v>25</v>
      </c>
      <c r="B45" s="69"/>
      <c r="C45" s="69"/>
      <c r="D45" s="69"/>
      <c r="E45" s="69"/>
      <c r="F45" s="69"/>
      <c r="G45" s="45">
        <v>1.5</v>
      </c>
      <c r="H45" s="53"/>
      <c r="I45" s="53" t="s">
        <v>34</v>
      </c>
      <c r="J45" s="53"/>
      <c r="K45" s="53"/>
      <c r="L45" s="53"/>
      <c r="M45" s="53">
        <f>COUNTIF(H6:H36,"&gt;=0.01")</f>
        <v>8</v>
      </c>
      <c r="N45" s="53"/>
      <c r="O45" s="53"/>
      <c r="P45" s="53"/>
      <c r="Q45" s="53"/>
      <c r="R45" s="53"/>
      <c r="S45" s="53"/>
      <c r="T45" s="53"/>
    </row>
    <row r="46" spans="1:20" s="2" customFormat="1" ht="15">
      <c r="A46" s="67" t="s">
        <v>35</v>
      </c>
      <c r="B46" s="69"/>
      <c r="C46" s="69"/>
      <c r="D46" s="70"/>
      <c r="E46" s="70"/>
      <c r="F46" s="69" t="s">
        <v>71</v>
      </c>
      <c r="G46" s="45">
        <v>8</v>
      </c>
      <c r="H46" s="53"/>
      <c r="I46" s="53" t="s">
        <v>36</v>
      </c>
      <c r="J46" s="53"/>
      <c r="K46" s="53"/>
      <c r="L46" s="53"/>
      <c r="M46" s="53">
        <f>COUNTIF(H6:H36,"&gt;=0.1")</f>
        <v>7</v>
      </c>
      <c r="N46" s="53"/>
      <c r="O46" s="53"/>
      <c r="P46" s="53"/>
      <c r="Q46" s="53"/>
      <c r="R46" s="53"/>
      <c r="S46" s="53"/>
      <c r="T46" s="53"/>
    </row>
    <row r="47" spans="1:20" s="2" customFormat="1" ht="15">
      <c r="A47" s="95" t="s">
        <v>25</v>
      </c>
      <c r="B47" s="95"/>
      <c r="C47" s="95"/>
      <c r="D47" s="95"/>
      <c r="E47" s="95"/>
      <c r="F47" s="95"/>
      <c r="G47" s="45">
        <v>6</v>
      </c>
      <c r="H47" s="53"/>
      <c r="I47" s="53" t="s">
        <v>37</v>
      </c>
      <c r="J47" s="53"/>
      <c r="K47" s="53"/>
      <c r="L47" s="53"/>
      <c r="M47" s="53">
        <f>COUNTIF(H6:H36,"&gt;=0.5")</f>
        <v>3</v>
      </c>
      <c r="N47" s="53"/>
      <c r="O47" s="53"/>
      <c r="P47" s="53"/>
      <c r="Q47" s="53"/>
      <c r="R47" s="53"/>
      <c r="S47" s="53"/>
      <c r="T47" s="53"/>
    </row>
    <row r="48" spans="1:20" s="2" customFormat="1" ht="15">
      <c r="A48" s="67" t="s">
        <v>60</v>
      </c>
      <c r="B48" s="69"/>
      <c r="C48" s="69"/>
      <c r="D48" s="69"/>
      <c r="E48" s="69"/>
      <c r="F48" s="69"/>
      <c r="G48" s="46">
        <f>G37</f>
        <v>317.5</v>
      </c>
      <c r="H48" s="53"/>
      <c r="I48" s="53" t="s">
        <v>39</v>
      </c>
      <c r="J48" s="53"/>
      <c r="K48" s="53"/>
      <c r="L48" s="53"/>
      <c r="M48" s="53">
        <f>COUNTIF(H6:H36,"&gt;=1.0")</f>
        <v>2</v>
      </c>
      <c r="N48" s="53"/>
      <c r="O48" s="53"/>
      <c r="P48" s="53"/>
      <c r="Q48" s="53"/>
      <c r="R48" s="53"/>
      <c r="S48" s="53"/>
      <c r="T48" s="53"/>
    </row>
    <row r="49" spans="1:20" s="3" customFormat="1" ht="15">
      <c r="A49" s="67" t="s">
        <v>25</v>
      </c>
      <c r="B49" s="69"/>
      <c r="C49" s="69"/>
      <c r="D49" s="69"/>
      <c r="E49" s="69"/>
      <c r="F49" s="69"/>
      <c r="G49" s="45">
        <v>6.5</v>
      </c>
      <c r="H49" s="53"/>
      <c r="I49" s="53" t="s">
        <v>40</v>
      </c>
      <c r="J49" s="53"/>
      <c r="K49" s="53"/>
      <c r="L49" s="53"/>
      <c r="M49" s="56">
        <f>COUNTIF(O6:R36,"=3")</f>
        <v>4</v>
      </c>
      <c r="N49" s="53"/>
      <c r="O49" s="53"/>
      <c r="P49" s="53"/>
      <c r="Q49" s="53"/>
      <c r="R49" s="53"/>
      <c r="S49" s="53"/>
      <c r="T49" s="53"/>
    </row>
    <row r="50" spans="1:20" s="2" customFormat="1" ht="15">
      <c r="A50" s="67" t="s">
        <v>38</v>
      </c>
      <c r="B50" s="69"/>
      <c r="C50" s="69"/>
      <c r="D50" s="70"/>
      <c r="E50" s="70"/>
      <c r="F50" s="70"/>
      <c r="G50" s="45">
        <v>998</v>
      </c>
      <c r="H50" s="53"/>
      <c r="I50" s="52"/>
      <c r="J50" s="53"/>
      <c r="K50" s="53"/>
      <c r="L50" s="52"/>
      <c r="M50" s="53"/>
      <c r="N50" s="52"/>
      <c r="O50" s="52"/>
      <c r="P50" s="52"/>
      <c r="Q50" s="52"/>
      <c r="R50" s="52" t="s">
        <v>41</v>
      </c>
      <c r="S50" s="53"/>
      <c r="T50" s="53"/>
    </row>
    <row r="51" spans="1:20" s="2" customFormat="1" ht="15">
      <c r="A51" s="67" t="s">
        <v>25</v>
      </c>
      <c r="B51" s="69"/>
      <c r="C51" s="69"/>
      <c r="D51" s="70"/>
      <c r="E51" s="70"/>
      <c r="F51" s="69" t="s">
        <v>41</v>
      </c>
      <c r="G51" s="45">
        <v>35</v>
      </c>
      <c r="H51" s="53"/>
      <c r="I51" s="53" t="s">
        <v>42</v>
      </c>
      <c r="J51" s="53"/>
      <c r="K51" s="53"/>
      <c r="L51" s="53" t="s">
        <v>43</v>
      </c>
      <c r="M51" s="53"/>
      <c r="N51" s="53">
        <f>COUNTIF(N6:N36,"&lt;=3")</f>
        <v>22</v>
      </c>
      <c r="O51" s="53"/>
      <c r="P51" s="53"/>
      <c r="Q51" s="53"/>
      <c r="R51" s="52" t="s">
        <v>41</v>
      </c>
      <c r="S51" s="53"/>
      <c r="T51" s="53"/>
    </row>
    <row r="52" spans="1:20" s="2" customFormat="1" ht="15">
      <c r="A52" s="67"/>
      <c r="B52" s="69"/>
      <c r="C52" s="69"/>
      <c r="D52" s="69" t="s">
        <v>41</v>
      </c>
      <c r="E52" s="69"/>
      <c r="F52" s="69"/>
      <c r="G52" s="69"/>
      <c r="H52" s="53"/>
      <c r="I52" s="53" t="s">
        <v>44</v>
      </c>
      <c r="J52" s="53"/>
      <c r="K52" s="53"/>
      <c r="L52" s="53" t="s">
        <v>45</v>
      </c>
      <c r="M52" s="53"/>
      <c r="N52" s="53">
        <f>(COUNTIF(N6:N36,"&lt;=7"))-N51</f>
        <v>4</v>
      </c>
      <c r="O52" s="53"/>
      <c r="P52" s="53"/>
      <c r="Q52" s="53"/>
      <c r="R52" s="52" t="s">
        <v>41</v>
      </c>
      <c r="S52" s="53"/>
      <c r="T52" s="53"/>
    </row>
    <row r="53" spans="1:20" s="3" customFormat="1" ht="15">
      <c r="A53" s="67" t="s">
        <v>46</v>
      </c>
      <c r="B53" s="69"/>
      <c r="C53" s="69"/>
      <c r="D53" s="45">
        <f>COUNTIF(B6:B36,"&lt;33")</f>
        <v>0</v>
      </c>
      <c r="E53" s="71" t="s">
        <v>47</v>
      </c>
      <c r="F53" s="45">
        <f>COUNTIF(B6:B36,"&gt;89")</f>
        <v>5</v>
      </c>
      <c r="G53" s="69"/>
      <c r="H53" s="53"/>
      <c r="I53" s="53" t="s">
        <v>48</v>
      </c>
      <c r="J53" s="53"/>
      <c r="K53" s="53"/>
      <c r="L53" s="53" t="s">
        <v>49</v>
      </c>
      <c r="M53" s="53"/>
      <c r="N53" s="53">
        <f>(COUNTIF(N6:N36,"&gt;=8"))</f>
        <v>5</v>
      </c>
      <c r="O53" s="53"/>
      <c r="P53" s="53"/>
      <c r="Q53" s="53"/>
      <c r="R53" s="53"/>
      <c r="S53" s="53"/>
      <c r="T53" s="53"/>
    </row>
    <row r="54" spans="1:20" s="4" customFormat="1" ht="15">
      <c r="A54" s="67" t="s">
        <v>50</v>
      </c>
      <c r="B54" s="69"/>
      <c r="C54" s="69"/>
      <c r="D54" s="45">
        <f>COUNTIF(C6:C36,"&lt;33")</f>
        <v>0</v>
      </c>
      <c r="E54" s="71" t="s">
        <v>51</v>
      </c>
      <c r="F54" s="45">
        <f>COUNTIF(C7:C37,"&lt;1")</f>
        <v>0</v>
      </c>
      <c r="G54" s="69"/>
      <c r="H54" s="53"/>
      <c r="I54" s="53" t="s">
        <v>52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s="4" customFormat="1" ht="15.75">
      <c r="A55" s="72"/>
      <c r="B55" s="53"/>
      <c r="C55" s="53"/>
      <c r="D55" s="53" t="s">
        <v>41</v>
      </c>
      <c r="E55" s="53"/>
      <c r="F55" s="53"/>
      <c r="G55" s="53"/>
      <c r="H55" s="53"/>
      <c r="I55" s="53" t="s">
        <v>66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s="4" customFormat="1" ht="15">
      <c r="A56" s="67" t="s">
        <v>53</v>
      </c>
      <c r="B56" s="69"/>
      <c r="C56" s="69"/>
      <c r="D56" s="69"/>
      <c r="E56" s="47">
        <v>30.2</v>
      </c>
      <c r="F56" s="69" t="s">
        <v>54</v>
      </c>
      <c r="G56" s="45">
        <v>22</v>
      </c>
      <c r="H56" s="53"/>
      <c r="I56" s="53" t="s">
        <v>55</v>
      </c>
      <c r="J56" s="73"/>
      <c r="K56" s="73"/>
      <c r="L56" s="53"/>
      <c r="M56" s="53"/>
      <c r="N56" s="53"/>
      <c r="O56" s="53"/>
      <c r="P56" s="53"/>
      <c r="Q56" s="53"/>
      <c r="R56" s="53"/>
      <c r="S56" s="53"/>
      <c r="T56" s="53"/>
    </row>
    <row r="57" spans="1:20" s="4" customFormat="1" ht="14.25" customHeight="1">
      <c r="A57" s="67" t="s">
        <v>56</v>
      </c>
      <c r="B57" s="69"/>
      <c r="C57" s="69"/>
      <c r="D57" s="69"/>
      <c r="E57" s="47">
        <v>29.75</v>
      </c>
      <c r="F57" s="69" t="s">
        <v>54</v>
      </c>
      <c r="G57" s="45">
        <v>9</v>
      </c>
      <c r="H57" s="53"/>
      <c r="I57" s="53" t="s">
        <v>68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s="4" customFormat="1" ht="15.75">
      <c r="A58" s="74" t="s">
        <v>70</v>
      </c>
      <c r="B58" s="75"/>
      <c r="C58" s="69"/>
      <c r="D58" s="69"/>
      <c r="E58" s="69"/>
      <c r="F58" s="69"/>
      <c r="G58" s="69"/>
      <c r="H58" s="53"/>
      <c r="I58" s="53" t="s">
        <v>57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4" customFormat="1" ht="15.75" thickBot="1">
      <c r="A59" s="85" t="s">
        <v>74</v>
      </c>
      <c r="B59" s="94"/>
      <c r="C59" s="69"/>
      <c r="D59" s="69"/>
      <c r="E59" s="69"/>
      <c r="F59" s="69"/>
      <c r="G59" s="69"/>
      <c r="H59" s="53"/>
      <c r="I59" s="53" t="s">
        <v>58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s="3" customFormat="1" ht="15">
      <c r="A60" s="76" t="s">
        <v>69</v>
      </c>
      <c r="B60" s="53"/>
      <c r="C60" s="75"/>
      <c r="D60" s="75"/>
      <c r="E60" s="75"/>
      <c r="F60" s="53"/>
      <c r="G60" s="53"/>
      <c r="H60" s="53"/>
      <c r="I60" s="53" t="s">
        <v>59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1" ht="15">
      <c r="A61" s="88" t="s">
        <v>73</v>
      </c>
      <c r="B61" s="75"/>
      <c r="C61" s="80"/>
      <c r="D61" s="88"/>
      <c r="E61" s="88" t="s">
        <v>41</v>
      </c>
      <c r="F61" s="75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77"/>
    </row>
    <row r="62" ht="15">
      <c r="B62" s="87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Munley</cp:lastModifiedBy>
  <cp:lastPrinted>2000-07-20T16:56:14Z</cp:lastPrinted>
  <dcterms:created xsi:type="dcterms:W3CDTF">2000-04-26T13:43:21Z</dcterms:created>
  <dcterms:modified xsi:type="dcterms:W3CDTF">2007-09-01T18:18:08Z</dcterms:modified>
  <cp:category/>
  <cp:version/>
  <cp:contentType/>
  <cp:contentStatus/>
</cp:coreProperties>
</file>